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l mio Drive\Studio-Lavoro\didattica\tesi, laboratori\"/>
    </mc:Choice>
  </mc:AlternateContent>
  <bookViews>
    <workbookView xWindow="0" yWindow="0" windowWidth="25200" windowHeight="11850"/>
  </bookViews>
  <sheets>
    <sheet name="Modello calcolo" sheetId="5" r:id="rId1"/>
  </sheets>
  <calcPr calcId="162913"/>
</workbook>
</file>

<file path=xl/calcChain.xml><?xml version="1.0" encoding="utf-8"?>
<calcChain xmlns="http://schemas.openxmlformats.org/spreadsheetml/2006/main">
  <c r="K52" i="5" l="1"/>
  <c r="J52" i="5"/>
  <c r="J10" i="5"/>
  <c r="J11" i="5"/>
  <c r="J12" i="5"/>
  <c r="J13" i="5"/>
  <c r="J14" i="5"/>
  <c r="J15" i="5"/>
  <c r="J16" i="5"/>
  <c r="J18" i="5"/>
  <c r="J19" i="5"/>
  <c r="J20" i="5"/>
  <c r="J21" i="5"/>
  <c r="J22" i="5"/>
  <c r="J23" i="5"/>
  <c r="J24" i="5"/>
  <c r="J25" i="5"/>
  <c r="J26" i="5"/>
  <c r="J28" i="5"/>
  <c r="J29" i="5"/>
  <c r="J30" i="5"/>
  <c r="J31" i="5"/>
  <c r="J32" i="5"/>
  <c r="J33" i="5"/>
  <c r="J34" i="5"/>
  <c r="J35" i="5"/>
  <c r="J36" i="5"/>
  <c r="J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9" i="5"/>
  <c r="E3" i="5"/>
  <c r="K54" i="5" l="1"/>
  <c r="K55" i="5" s="1"/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9" i="5"/>
  <c r="M53" i="5" l="1"/>
  <c r="N52" i="5"/>
  <c r="M50" i="5"/>
  <c r="O49" i="5"/>
  <c r="N48" i="5"/>
  <c r="M46" i="5"/>
  <c r="M45" i="5"/>
  <c r="N44" i="5"/>
  <c r="N42" i="5"/>
  <c r="O41" i="5"/>
  <c r="N40" i="5"/>
  <c r="O45" i="5" l="1"/>
  <c r="N46" i="5"/>
  <c r="O53" i="5"/>
  <c r="N45" i="5"/>
  <c r="O52" i="5"/>
  <c r="M42" i="5"/>
  <c r="O44" i="5"/>
  <c r="M49" i="5"/>
  <c r="N50" i="5"/>
  <c r="E5" i="5"/>
  <c r="M41" i="5"/>
  <c r="N41" i="5"/>
  <c r="N49" i="5"/>
  <c r="O40" i="5"/>
  <c r="O48" i="5"/>
  <c r="N53" i="5"/>
  <c r="M5" i="5"/>
  <c r="M6" i="5" s="1"/>
  <c r="R12" i="5"/>
  <c r="O47" i="5"/>
  <c r="N47" i="5"/>
  <c r="M47" i="5"/>
  <c r="O51" i="5"/>
  <c r="N51" i="5"/>
  <c r="M51" i="5"/>
  <c r="O39" i="5"/>
  <c r="N39" i="5"/>
  <c r="M39" i="5"/>
  <c r="O43" i="5"/>
  <c r="M43" i="5"/>
  <c r="N43" i="5"/>
  <c r="M40" i="5"/>
  <c r="O42" i="5"/>
  <c r="M44" i="5"/>
  <c r="O46" i="5"/>
  <c r="M48" i="5"/>
  <c r="O50" i="5"/>
  <c r="M52" i="5"/>
  <c r="L54" i="5"/>
  <c r="M9" i="5" l="1"/>
  <c r="M38" i="5"/>
  <c r="M17" i="5"/>
  <c r="M29" i="5"/>
  <c r="M24" i="5"/>
  <c r="M33" i="5"/>
  <c r="M36" i="5"/>
  <c r="M31" i="5"/>
  <c r="M16" i="5"/>
  <c r="M26" i="5"/>
  <c r="M27" i="5"/>
  <c r="M19" i="5"/>
  <c r="M21" i="5"/>
  <c r="M14" i="5"/>
  <c r="M23" i="5"/>
  <c r="M11" i="5"/>
  <c r="P49" i="5"/>
  <c r="M15" i="5"/>
  <c r="M25" i="5"/>
  <c r="M32" i="5"/>
  <c r="M13" i="5"/>
  <c r="M28" i="5"/>
  <c r="M18" i="5"/>
  <c r="N5" i="5"/>
  <c r="M37" i="5"/>
  <c r="P52" i="5"/>
  <c r="M22" i="5"/>
  <c r="M12" i="5"/>
  <c r="M10" i="5"/>
  <c r="M35" i="5"/>
  <c r="M34" i="5"/>
  <c r="M20" i="5"/>
  <c r="M30" i="5"/>
  <c r="P46" i="5"/>
  <c r="P45" i="5"/>
  <c r="P44" i="5"/>
  <c r="P53" i="5"/>
  <c r="P50" i="5"/>
  <c r="P40" i="5"/>
  <c r="R13" i="5"/>
  <c r="P41" i="5"/>
  <c r="P48" i="5"/>
  <c r="P42" i="5"/>
  <c r="N6" i="5"/>
  <c r="P39" i="5"/>
  <c r="P51" i="5"/>
  <c r="P47" i="5"/>
  <c r="P43" i="5"/>
  <c r="N16" i="5" l="1"/>
  <c r="N38" i="5"/>
  <c r="N17" i="5"/>
  <c r="N36" i="5"/>
  <c r="N37" i="5"/>
  <c r="N18" i="5"/>
  <c r="N25" i="5"/>
  <c r="M8" i="5"/>
  <c r="N32" i="5"/>
  <c r="N10" i="5"/>
  <c r="N14" i="5"/>
  <c r="N30" i="5"/>
  <c r="N35" i="5"/>
  <c r="N11" i="5"/>
  <c r="N23" i="5"/>
  <c r="N33" i="5"/>
  <c r="N22" i="5"/>
  <c r="O5" i="5"/>
  <c r="O6" i="5" s="1"/>
  <c r="N34" i="5"/>
  <c r="N28" i="5"/>
  <c r="N21" i="5"/>
  <c r="N15" i="5"/>
  <c r="N9" i="5"/>
  <c r="N20" i="5"/>
  <c r="N29" i="5"/>
  <c r="N19" i="5"/>
  <c r="N24" i="5"/>
  <c r="N12" i="5"/>
  <c r="N13" i="5"/>
  <c r="N26" i="5"/>
  <c r="N31" i="5"/>
  <c r="N27" i="5"/>
  <c r="R14" i="5"/>
  <c r="O26" i="5" l="1"/>
  <c r="O38" i="5"/>
  <c r="P38" i="5" s="1"/>
  <c r="O15" i="5"/>
  <c r="P15" i="5" s="1"/>
  <c r="O31" i="5"/>
  <c r="P31" i="5" s="1"/>
  <c r="O28" i="5"/>
  <c r="P28" i="5" s="1"/>
  <c r="O17" i="5"/>
  <c r="P17" i="5" s="1"/>
  <c r="O16" i="5"/>
  <c r="P16" i="5" s="1"/>
  <c r="O37" i="5"/>
  <c r="P37" i="5" s="1"/>
  <c r="O36" i="5"/>
  <c r="P36" i="5" s="1"/>
  <c r="O11" i="5"/>
  <c r="P11" i="5" s="1"/>
  <c r="O23" i="5"/>
  <c r="P23" i="5" s="1"/>
  <c r="O33" i="5"/>
  <c r="P33" i="5" s="1"/>
  <c r="O22" i="5"/>
  <c r="P22" i="5" s="1"/>
  <c r="O27" i="5"/>
  <c r="P27" i="5" s="1"/>
  <c r="O10" i="5"/>
  <c r="P10" i="5" s="1"/>
  <c r="O20" i="5"/>
  <c r="P20" i="5" s="1"/>
  <c r="O21" i="5"/>
  <c r="P21" i="5" s="1"/>
  <c r="O32" i="5"/>
  <c r="P32" i="5" s="1"/>
  <c r="O29" i="5"/>
  <c r="P29" i="5" s="1"/>
  <c r="O13" i="5"/>
  <c r="P13" i="5" s="1"/>
  <c r="O18" i="5"/>
  <c r="P18" i="5" s="1"/>
  <c r="R16" i="5"/>
  <c r="O25" i="5"/>
  <c r="P25" i="5" s="1"/>
  <c r="R15" i="5"/>
  <c r="O30" i="5"/>
  <c r="P30" i="5" s="1"/>
  <c r="O14" i="5"/>
  <c r="P14" i="5" s="1"/>
  <c r="O35" i="5"/>
  <c r="P35" i="5" s="1"/>
  <c r="N8" i="5"/>
  <c r="P26" i="5"/>
  <c r="O34" i="5"/>
  <c r="P34" i="5" s="1"/>
  <c r="O19" i="5"/>
  <c r="P19" i="5" s="1"/>
  <c r="O9" i="5"/>
  <c r="P9" i="5" s="1"/>
  <c r="O12" i="5"/>
  <c r="P12" i="5" s="1"/>
  <c r="O24" i="5"/>
  <c r="P24" i="5" s="1"/>
  <c r="S19" i="5" l="1"/>
  <c r="R17" i="5"/>
  <c r="R18" i="5"/>
  <c r="O8" i="5"/>
  <c r="P8" i="5"/>
  <c r="O54" i="5" l="1"/>
  <c r="O7" i="5" s="1"/>
  <c r="M54" i="5"/>
  <c r="M7" i="5" s="1"/>
  <c r="N54" i="5"/>
  <c r="N7" i="5" s="1"/>
  <c r="L8" i="5"/>
  <c r="Q8" i="5"/>
  <c r="K56" i="5" l="1"/>
  <c r="K57" i="5" s="1"/>
  <c r="K59" i="5" s="1"/>
</calcChain>
</file>

<file path=xl/sharedStrings.xml><?xml version="1.0" encoding="utf-8"?>
<sst xmlns="http://schemas.openxmlformats.org/spreadsheetml/2006/main" count="117" uniqueCount="90">
  <si>
    <t>PRODUTTIVITA'</t>
  </si>
  <si>
    <t>data di laurea</t>
  </si>
  <si>
    <t>1° a. sol.</t>
  </si>
  <si>
    <t>2° a. sol.</t>
  </si>
  <si>
    <t>3° a. sol.</t>
  </si>
  <si>
    <t>CFU utili</t>
  </si>
  <si>
    <t>CFU FC</t>
  </si>
  <si>
    <t>TOT</t>
  </si>
  <si>
    <t>cod.</t>
  </si>
  <si>
    <t xml:space="preserve">Esame </t>
  </si>
  <si>
    <t xml:space="preserve">Esito </t>
  </si>
  <si>
    <t xml:space="preserve">Crediti </t>
  </si>
  <si>
    <t xml:space="preserve">Data </t>
  </si>
  <si>
    <t>Velocità</t>
  </si>
  <si>
    <t>NS</t>
  </si>
  <si>
    <t>inizio (conv.)</t>
  </si>
  <si>
    <t>FINE 1° AS</t>
  </si>
  <si>
    <t>FINE 2° AS</t>
  </si>
  <si>
    <t>FINE 3° AS</t>
  </si>
  <si>
    <t>in pari</t>
  </si>
  <si>
    <t>entro 1 FC</t>
  </si>
  <si>
    <t>exp prod.</t>
  </si>
  <si>
    <t>anno di iscrizione al primo anno di corso</t>
  </si>
  <si>
    <t>tempo per il conseguimento del titolo (anni)</t>
  </si>
  <si>
    <t>anno di corso</t>
  </si>
  <si>
    <t>Stato</t>
  </si>
  <si>
    <t>VS</t>
  </si>
  <si>
    <t>da:</t>
  </si>
  <si>
    <t>a:</t>
  </si>
  <si>
    <t>SOSTENUTO</t>
  </si>
  <si>
    <t>LINGUA INGLESE - TEST</t>
  </si>
  <si>
    <t>B004059</t>
  </si>
  <si>
    <t>IDONEO</t>
  </si>
  <si>
    <t>STATISTICA</t>
  </si>
  <si>
    <t>B018993</t>
  </si>
  <si>
    <t>MICROECONOMIA</t>
  </si>
  <si>
    <t>B001283</t>
  </si>
  <si>
    <t>MATEMATICA PER LE APPLICAZIONI ECONOMICHE I</t>
  </si>
  <si>
    <t>B001284</t>
  </si>
  <si>
    <t>ECONOMIA AZIENDALE</t>
  </si>
  <si>
    <t>B018991</t>
  </si>
  <si>
    <t>ECONOMIA E GESTIONE DELLE IMPRESE</t>
  </si>
  <si>
    <t>B018992</t>
  </si>
  <si>
    <t>ISTITUZIONI DI DIRITTO PRIVATO</t>
  </si>
  <si>
    <t>B000293</t>
  </si>
  <si>
    <t>2º ANNO</t>
  </si>
  <si>
    <t>LABORATORIO DI MATEMATICA FINANZIARIA</t>
  </si>
  <si>
    <t>B019005</t>
  </si>
  <si>
    <t>MACROECONOMIA</t>
  </si>
  <si>
    <t>B001286</t>
  </si>
  <si>
    <t>STORIA ECONOMICA</t>
  </si>
  <si>
    <t>B000265</t>
  </si>
  <si>
    <t>SCIENZA DELLE FINANZE</t>
  </si>
  <si>
    <t>B001287</t>
  </si>
  <si>
    <t>ISTITUZIONI DI DIRITTO PUBBLICO</t>
  </si>
  <si>
    <t>B001296</t>
  </si>
  <si>
    <t>ECONOMIA INTERNAZIONALE</t>
  </si>
  <si>
    <t>B001360</t>
  </si>
  <si>
    <t>MATEMATICA FINANZIARIA</t>
  </si>
  <si>
    <t>B001456</t>
  </si>
  <si>
    <t>3º ANNO</t>
  </si>
  <si>
    <t>STATISTICA ECONOMICA</t>
  </si>
  <si>
    <t>B018994</t>
  </si>
  <si>
    <t>INTRODUZIONE ALL'ECONOMETRIA</t>
  </si>
  <si>
    <t>B018990</t>
  </si>
  <si>
    <t>GEOGRAFIA ECONOMICA</t>
  </si>
  <si>
    <t>B015424</t>
  </si>
  <si>
    <t>POLITICA ECONOMICA</t>
  </si>
  <si>
    <t>B001292</t>
  </si>
  <si>
    <t>PROVA FINALE</t>
  </si>
  <si>
    <t>B000325</t>
  </si>
  <si>
    <t>DIRITTO COMMERCIALE</t>
  </si>
  <si>
    <t>B001197</t>
  </si>
  <si>
    <t>SUPERAMENTO VERIFICA CONOSCENZE IN INGRESSO</t>
  </si>
  <si>
    <t>OFAB034SUP</t>
  </si>
  <si>
    <t>RICONOSCIUTO</t>
  </si>
  <si>
    <t>SUPERATO</t>
  </si>
  <si>
    <t>STORIA DEL PENSIERO ECONOMICO</t>
  </si>
  <si>
    <t>B003981</t>
  </si>
  <si>
    <t>INTERMEDIARI FINANZIARI</t>
  </si>
  <si>
    <t>B019096</t>
  </si>
  <si>
    <t>ECONOMIA E SVILUPPO DEI SISTEMI PRODUTTIVI</t>
  </si>
  <si>
    <t>B026158</t>
  </si>
  <si>
    <t>ALGEBRA LINEARE</t>
  </si>
  <si>
    <t>B006807</t>
  </si>
  <si>
    <t>DEMOGRAFIA</t>
  </si>
  <si>
    <t>B000231</t>
  </si>
  <si>
    <t>RAPID</t>
  </si>
  <si>
    <t>Num lodi</t>
  </si>
  <si>
    <t>ISTRUZIONI: Scrivere in cella E2 l'anno di iscrizione ad EC (01/01/aaaa; in caso di passaggi o trasferimenti contattare un referente del CdS) e in cella E4 la data di laurea (gg/mm/aaaa). Copiare dalla propria pagina personale "Visualizza esami sostenuti" tutti i dati e incollarli nelle righe da 1 in poi. Aggiungere alla cella J53 il numero di lodi ricevute. Aggiungere alla cella K58 il voto presunto della prova finale (da 1 a 3). ll voto finale presunto comparirà nela cella K59.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</si>
</sst>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[$-410]d\-mmm\-yy;@"/>
    <numFmt numFmtId="166" formatCode="[$-410]d\ mmmm\ yyyy;@"/>
    <numFmt numFmtId="167" formatCode="_-* #,##0_-;\-* #,##0_-;_-* &quot;-&quot;??_-;_-@_-"/>
    <numFmt numFmtId="169" formatCode="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4" xfId="0" applyBorder="1"/>
    <xf numFmtId="0" fontId="0" fillId="0" borderId="0" xfId="0" applyAlignment="1">
      <alignment horizontal="center"/>
    </xf>
    <xf numFmtId="166" fontId="8" fillId="0" borderId="0" xfId="0" applyNumberFormat="1" applyFont="1"/>
    <xf numFmtId="0" fontId="6" fillId="0" borderId="10" xfId="0" applyFont="1" applyBorder="1" applyAlignment="1">
      <alignment horizontal="center" vertical="center"/>
    </xf>
    <xf numFmtId="0" fontId="0" fillId="0" borderId="1" xfId="0" applyBorder="1"/>
    <xf numFmtId="14" fontId="9" fillId="2" borderId="8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167" fontId="8" fillId="2" borderId="1" xfId="1" applyNumberFormat="1" applyFont="1" applyFill="1" applyBorder="1" applyAlignment="1">
      <alignment horizontal="center"/>
    </xf>
    <xf numFmtId="0" fontId="11" fillId="0" borderId="0" xfId="0" applyFont="1"/>
    <xf numFmtId="167" fontId="6" fillId="6" borderId="3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8" fillId="2" borderId="8" xfId="0" applyNumberFormat="1" applyFont="1" applyFill="1" applyBorder="1" applyAlignment="1">
      <alignment horizontal="center" vertical="center"/>
    </xf>
    <xf numFmtId="14" fontId="12" fillId="7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5" fillId="0" borderId="0" xfId="0" applyFont="1"/>
    <xf numFmtId="0" fontId="6" fillId="0" borderId="6" xfId="0" applyFont="1" applyBorder="1"/>
    <xf numFmtId="0" fontId="7" fillId="0" borderId="6" xfId="0" applyFont="1" applyBorder="1"/>
    <xf numFmtId="2" fontId="6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4" fontId="9" fillId="2" borderId="15" xfId="0" applyNumberFormat="1" applyFont="1" applyFill="1" applyBorder="1" applyAlignment="1">
      <alignment horizontal="center" vertical="center"/>
    </xf>
    <xf numFmtId="14" fontId="9" fillId="2" borderId="7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69" fontId="6" fillId="2" borderId="6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0" fillId="0" borderId="11" xfId="0" applyBorder="1"/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67" fontId="8" fillId="4" borderId="1" xfId="1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0" fillId="0" borderId="0" xfId="0" applyBorder="1"/>
    <xf numFmtId="1" fontId="0" fillId="0" borderId="0" xfId="0" applyNumberFormat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169" fontId="6" fillId="2" borderId="14" xfId="0" applyNumberFormat="1" applyFont="1" applyFill="1" applyBorder="1" applyAlignment="1">
      <alignment horizontal="center" vertical="center"/>
    </xf>
    <xf numFmtId="169" fontId="6" fillId="2" borderId="16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2" applyFont="1" applyAlignment="1">
      <alignment wrapText="1"/>
    </xf>
    <xf numFmtId="1" fontId="0" fillId="0" borderId="0" xfId="0" applyNumberFormat="1" applyAlignment="1">
      <alignment vertical="center" wrapText="1"/>
    </xf>
    <xf numFmtId="2" fontId="0" fillId="0" borderId="0" xfId="0" applyNumberFormat="1"/>
    <xf numFmtId="0" fontId="4" fillId="0" borderId="0" xfId="0" applyFont="1" applyAlignment="1">
      <alignment wrapText="1"/>
    </xf>
    <xf numFmtId="1" fontId="0" fillId="0" borderId="0" xfId="0" applyNumberFormat="1"/>
  </cellXfs>
  <cellStyles count="4">
    <cellStyle name="Migliaia" xfId="1" builtinId="3"/>
    <cellStyle name="Migliaia 2" xfId="3"/>
    <cellStyle name="Normale" xfId="0" builtinId="0"/>
    <cellStyle name="Normale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1"/>
  <sheetViews>
    <sheetView tabSelected="1" workbookViewId="0">
      <selection activeCell="K53" sqref="K53"/>
    </sheetView>
  </sheetViews>
  <sheetFormatPr defaultRowHeight="13" x14ac:dyDescent="0.25"/>
  <cols>
    <col min="1" max="1" width="4.26953125" customWidth="1"/>
    <col min="2" max="2" width="2.54296875" customWidth="1"/>
    <col min="4" max="4" width="32.26953125" customWidth="1"/>
    <col min="5" max="5" width="9.54296875" bestFit="1" customWidth="1"/>
    <col min="6" max="6" width="6.26953125" customWidth="1"/>
    <col min="7" max="7" width="12.26953125" customWidth="1"/>
    <col min="8" max="8" width="9.26953125" customWidth="1"/>
    <col min="9" max="9" width="10.7265625" bestFit="1" customWidth="1"/>
    <col min="10" max="10" width="9.453125" customWidth="1"/>
    <col min="11" max="11" width="6.81640625" customWidth="1"/>
    <col min="12" max="12" width="5.7265625" bestFit="1" customWidth="1"/>
    <col min="13" max="16" width="8.26953125" customWidth="1"/>
    <col min="17" max="17" width="8.54296875" customWidth="1"/>
    <col min="19" max="20" width="3.7265625" customWidth="1"/>
    <col min="21" max="22" width="3.7265625" style="28" customWidth="1"/>
  </cols>
  <sheetData>
    <row r="1" spans="2:22" ht="203.5" thickBot="1" x14ac:dyDescent="0.4">
      <c r="D1" s="65" t="s">
        <v>89</v>
      </c>
    </row>
    <row r="2" spans="2:22" ht="13.5" thickBot="1" x14ac:dyDescent="0.35">
      <c r="D2" s="24" t="s">
        <v>22</v>
      </c>
      <c r="E2" s="54">
        <v>2016</v>
      </c>
    </row>
    <row r="3" spans="2:22" ht="13.5" thickBot="1" x14ac:dyDescent="0.35">
      <c r="E3" s="56" t="str">
        <f>"01/01/"&amp;E2</f>
        <v>01/01/2016</v>
      </c>
      <c r="M3" s="60" t="s">
        <v>0</v>
      </c>
      <c r="N3" s="61"/>
      <c r="O3" s="62"/>
      <c r="T3" s="28"/>
      <c r="V3"/>
    </row>
    <row r="4" spans="2:22" ht="13.5" thickBot="1" x14ac:dyDescent="0.35">
      <c r="D4" s="25" t="s">
        <v>1</v>
      </c>
      <c r="E4" s="56">
        <v>43950</v>
      </c>
      <c r="G4" s="3"/>
      <c r="M4" s="4" t="s">
        <v>2</v>
      </c>
      <c r="N4" s="4" t="s">
        <v>3</v>
      </c>
      <c r="O4" s="4" t="s">
        <v>4</v>
      </c>
      <c r="P4" s="5"/>
      <c r="T4" s="28"/>
      <c r="V4"/>
    </row>
    <row r="5" spans="2:22" ht="13.5" thickBot="1" x14ac:dyDescent="0.35">
      <c r="D5" s="55" t="s">
        <v>23</v>
      </c>
      <c r="E5" s="26">
        <f>(E4-(E3+257))/365</f>
        <v>3.6246575342465754</v>
      </c>
      <c r="G5" s="3"/>
      <c r="L5" s="57" t="s">
        <v>27</v>
      </c>
      <c r="M5" s="29">
        <f>E3+365</f>
        <v>42735</v>
      </c>
      <c r="N5" s="29">
        <f>M6+1</f>
        <v>43100</v>
      </c>
      <c r="O5" s="30">
        <f>N6+1</f>
        <v>43466</v>
      </c>
      <c r="T5" s="28"/>
      <c r="V5"/>
    </row>
    <row r="6" spans="2:22" ht="13.5" thickBot="1" x14ac:dyDescent="0.3">
      <c r="K6" s="1"/>
      <c r="L6" s="57" t="s">
        <v>28</v>
      </c>
      <c r="M6" s="6">
        <f>M5+365-1</f>
        <v>43099</v>
      </c>
      <c r="N6" s="7">
        <f>N5+365</f>
        <v>43465</v>
      </c>
      <c r="O6" s="6">
        <f>O5+365</f>
        <v>43831</v>
      </c>
      <c r="T6" s="28"/>
      <c r="V6"/>
    </row>
    <row r="7" spans="2:22" ht="13.5" thickBot="1" x14ac:dyDescent="0.3">
      <c r="C7" s="1"/>
      <c r="D7" s="1"/>
      <c r="H7" s="1"/>
      <c r="K7" s="1"/>
      <c r="L7" s="31" t="s">
        <v>5</v>
      </c>
      <c r="M7" s="32">
        <f>M54</f>
        <v>1</v>
      </c>
      <c r="N7" s="53">
        <f t="shared" ref="N7:O7" si="0">N54</f>
        <v>1</v>
      </c>
      <c r="O7" s="52">
        <f t="shared" si="0"/>
        <v>1</v>
      </c>
      <c r="P7" s="33" t="s">
        <v>6</v>
      </c>
      <c r="Q7" s="34" t="s">
        <v>7</v>
      </c>
      <c r="T7" s="28"/>
      <c r="V7"/>
    </row>
    <row r="8" spans="2:22" ht="21.5" thickBot="1" x14ac:dyDescent="0.3">
      <c r="B8" s="1"/>
      <c r="C8" s="35" t="s">
        <v>24</v>
      </c>
      <c r="D8" s="36" t="s">
        <v>9</v>
      </c>
      <c r="E8" s="37" t="s">
        <v>8</v>
      </c>
      <c r="F8" s="37" t="s">
        <v>11</v>
      </c>
      <c r="G8" s="37" t="s">
        <v>25</v>
      </c>
      <c r="H8" s="36" t="s">
        <v>10</v>
      </c>
      <c r="I8" s="37" t="s">
        <v>12</v>
      </c>
      <c r="J8" s="37"/>
      <c r="L8" s="8">
        <f>SUM(M8:O8)</f>
        <v>168</v>
      </c>
      <c r="M8" s="39">
        <f>SUM(M9:M53)</f>
        <v>63</v>
      </c>
      <c r="N8" s="40">
        <f>SUM(N9:N53)</f>
        <v>48</v>
      </c>
      <c r="O8" s="41">
        <f>SUM(O9:O53)</f>
        <v>57</v>
      </c>
      <c r="P8" s="51">
        <f>SUM(P9:P53)</f>
        <v>12</v>
      </c>
      <c r="Q8" s="8">
        <f>SUM(M8:P8)</f>
        <v>180</v>
      </c>
      <c r="T8" s="28"/>
      <c r="V8"/>
    </row>
    <row r="9" spans="2:22" ht="25.15" customHeight="1" x14ac:dyDescent="0.35">
      <c r="B9" s="9">
        <v>1</v>
      </c>
      <c r="C9" s="58">
        <v>1</v>
      </c>
      <c r="D9" s="58" t="s">
        <v>39</v>
      </c>
      <c r="E9" s="58" t="s">
        <v>40</v>
      </c>
      <c r="F9" s="58">
        <v>9</v>
      </c>
      <c r="G9" s="58" t="s">
        <v>29</v>
      </c>
      <c r="H9" s="58">
        <v>26</v>
      </c>
      <c r="I9" s="59">
        <v>42768</v>
      </c>
      <c r="J9" s="66">
        <f>IF(H9="idoneo",0,F9)</f>
        <v>9</v>
      </c>
      <c r="K9">
        <f>IF(G9="SOSTENUTO",IF(H9="IDONEO",0,H9*F9),0)</f>
        <v>234</v>
      </c>
      <c r="L9" s="12">
        <f>IF(OR(G9="sostenuto", G9="CONVALIDATO", G9="RICONOSCIUTO"),F9,0)</f>
        <v>9</v>
      </c>
      <c r="M9" s="10">
        <f t="shared" ref="M9:M53" si="1">IF(L9&gt;0,IF($I9&lt;$M$6,IF($I9&gt;$M$5,$F9,0),0),0)</f>
        <v>9</v>
      </c>
      <c r="N9" s="10">
        <f t="shared" ref="N9:N53" si="2">IF(L9&gt;0,IF($I9&lt;$N$6,IF($I9&gt;$N$5,$F9,0),0),0)</f>
        <v>0</v>
      </c>
      <c r="O9" s="10">
        <f t="shared" ref="O9:O53" si="3">IF(L9&gt;0,IF($I9&lt;$O$6,IF($I9&gt;$O$5,$F9,0),0),0)</f>
        <v>0</v>
      </c>
      <c r="P9" s="42">
        <f>L9-(M9+N9+O9)</f>
        <v>0</v>
      </c>
      <c r="Q9" s="5"/>
      <c r="S9" s="11"/>
    </row>
    <row r="10" spans="2:22" ht="25.15" customHeight="1" x14ac:dyDescent="0.3">
      <c r="B10" s="9">
        <v>2</v>
      </c>
      <c r="C10" s="58">
        <v>1</v>
      </c>
      <c r="D10" s="58" t="s">
        <v>41</v>
      </c>
      <c r="E10" s="58" t="s">
        <v>42</v>
      </c>
      <c r="F10" s="58">
        <v>9</v>
      </c>
      <c r="G10" s="58" t="s">
        <v>29</v>
      </c>
      <c r="H10" s="58">
        <v>28</v>
      </c>
      <c r="I10" s="59">
        <v>42933</v>
      </c>
      <c r="J10" s="66">
        <f t="shared" ref="J10:J36" si="4">IF(H10="idoneo",0,F10)</f>
        <v>9</v>
      </c>
      <c r="K10">
        <f t="shared" ref="K10:K36" si="5">IF(G10="SOSTENUTO",IF(H10="IDONEO",0,H10*F10),0)</f>
        <v>252</v>
      </c>
      <c r="L10" s="12">
        <f t="shared" ref="L10:L53" si="6">IF(OR(G10="sostenuto", G10="CONVALIDATO", G10="RICONOSCIUTO"),F10,0)</f>
        <v>9</v>
      </c>
      <c r="M10" s="10">
        <f t="shared" si="1"/>
        <v>9</v>
      </c>
      <c r="N10" s="10">
        <f t="shared" si="2"/>
        <v>0</v>
      </c>
      <c r="O10" s="10">
        <f t="shared" si="3"/>
        <v>0</v>
      </c>
      <c r="P10" s="42">
        <f t="shared" ref="P10:P53" si="7">L10-(M10+N10+O10)</f>
        <v>0</v>
      </c>
      <c r="Q10" s="5"/>
      <c r="S10" s="63" t="s">
        <v>13</v>
      </c>
      <c r="T10" s="63"/>
    </row>
    <row r="11" spans="2:22" ht="25.15" customHeight="1" x14ac:dyDescent="0.3">
      <c r="B11" s="9">
        <v>3</v>
      </c>
      <c r="C11" s="58">
        <v>1</v>
      </c>
      <c r="D11" s="58" t="s">
        <v>33</v>
      </c>
      <c r="E11" s="58" t="s">
        <v>34</v>
      </c>
      <c r="F11" s="58">
        <v>9</v>
      </c>
      <c r="G11" s="58" t="s">
        <v>29</v>
      </c>
      <c r="H11" s="58">
        <v>30</v>
      </c>
      <c r="I11" s="59">
        <v>42923</v>
      </c>
      <c r="J11" s="66">
        <f t="shared" si="4"/>
        <v>9</v>
      </c>
      <c r="K11">
        <f t="shared" si="5"/>
        <v>270</v>
      </c>
      <c r="L11" s="12">
        <f t="shared" si="6"/>
        <v>9</v>
      </c>
      <c r="M11" s="10">
        <f t="shared" si="1"/>
        <v>9</v>
      </c>
      <c r="N11" s="10">
        <f t="shared" si="2"/>
        <v>0</v>
      </c>
      <c r="O11" s="10">
        <f t="shared" si="3"/>
        <v>0</v>
      </c>
      <c r="P11" s="42">
        <f t="shared" si="7"/>
        <v>0</v>
      </c>
      <c r="Q11" s="5"/>
      <c r="S11" s="43" t="s">
        <v>14</v>
      </c>
      <c r="T11" s="28" t="s">
        <v>26</v>
      </c>
    </row>
    <row r="12" spans="2:22" ht="25" x14ac:dyDescent="0.3">
      <c r="B12" s="9">
        <v>4</v>
      </c>
      <c r="C12" s="58">
        <v>1</v>
      </c>
      <c r="D12" s="58" t="s">
        <v>37</v>
      </c>
      <c r="E12" s="58" t="s">
        <v>38</v>
      </c>
      <c r="F12" s="58">
        <v>9</v>
      </c>
      <c r="G12" s="58" t="s">
        <v>29</v>
      </c>
      <c r="H12" s="58">
        <v>28</v>
      </c>
      <c r="I12" s="59">
        <v>42747</v>
      </c>
      <c r="J12" s="66">
        <f t="shared" si="4"/>
        <v>9</v>
      </c>
      <c r="K12">
        <f t="shared" si="5"/>
        <v>252</v>
      </c>
      <c r="L12" s="12">
        <f t="shared" si="6"/>
        <v>9</v>
      </c>
      <c r="M12" s="10">
        <f t="shared" si="1"/>
        <v>9</v>
      </c>
      <c r="N12" s="10">
        <f t="shared" si="2"/>
        <v>0</v>
      </c>
      <c r="O12" s="10">
        <f t="shared" si="3"/>
        <v>0</v>
      </c>
      <c r="P12" s="42">
        <f t="shared" si="7"/>
        <v>0</v>
      </c>
      <c r="Q12" s="13" t="s">
        <v>15</v>
      </c>
      <c r="R12" s="14">
        <f>E3+257</f>
        <v>42627</v>
      </c>
      <c r="S12" s="43"/>
      <c r="T12" s="28"/>
    </row>
    <row r="13" spans="2:22" ht="25.15" customHeight="1" x14ac:dyDescent="0.3">
      <c r="B13" s="9">
        <v>5</v>
      </c>
      <c r="C13" s="58">
        <v>1</v>
      </c>
      <c r="D13" s="58" t="s">
        <v>43</v>
      </c>
      <c r="E13" s="58" t="s">
        <v>44</v>
      </c>
      <c r="F13" s="58">
        <v>9</v>
      </c>
      <c r="G13" s="58" t="s">
        <v>29</v>
      </c>
      <c r="H13" s="58">
        <v>26</v>
      </c>
      <c r="I13" s="59">
        <v>42985</v>
      </c>
      <c r="J13" s="66">
        <f t="shared" si="4"/>
        <v>9</v>
      </c>
      <c r="K13">
        <f t="shared" si="5"/>
        <v>234</v>
      </c>
      <c r="L13" s="12">
        <f t="shared" si="6"/>
        <v>9</v>
      </c>
      <c r="M13" s="10">
        <f t="shared" si="1"/>
        <v>9</v>
      </c>
      <c r="N13" s="10">
        <f t="shared" si="2"/>
        <v>0</v>
      </c>
      <c r="O13" s="10">
        <f t="shared" si="3"/>
        <v>0</v>
      </c>
      <c r="P13" s="42">
        <f t="shared" si="7"/>
        <v>0</v>
      </c>
      <c r="Q13" s="13" t="s">
        <v>16</v>
      </c>
      <c r="R13" s="14">
        <f>M6</f>
        <v>43099</v>
      </c>
      <c r="S13" s="43"/>
      <c r="T13" s="28"/>
    </row>
    <row r="14" spans="2:22" ht="25.15" customHeight="1" x14ac:dyDescent="0.3">
      <c r="B14" s="9">
        <v>6</v>
      </c>
      <c r="C14" s="58">
        <v>1</v>
      </c>
      <c r="D14" s="58" t="s">
        <v>30</v>
      </c>
      <c r="E14" s="58" t="s">
        <v>31</v>
      </c>
      <c r="F14" s="58">
        <v>3</v>
      </c>
      <c r="G14" s="58" t="s">
        <v>29</v>
      </c>
      <c r="H14" s="58" t="s">
        <v>32</v>
      </c>
      <c r="I14" s="59">
        <v>43416</v>
      </c>
      <c r="J14" s="66">
        <f t="shared" si="4"/>
        <v>0</v>
      </c>
      <c r="K14">
        <f t="shared" si="5"/>
        <v>0</v>
      </c>
      <c r="L14" s="12">
        <f t="shared" si="6"/>
        <v>3</v>
      </c>
      <c r="M14" s="10">
        <f t="shared" si="1"/>
        <v>0</v>
      </c>
      <c r="N14" s="10">
        <f t="shared" si="2"/>
        <v>3</v>
      </c>
      <c r="O14" s="10">
        <f t="shared" si="3"/>
        <v>0</v>
      </c>
      <c r="P14" s="42">
        <f t="shared" si="7"/>
        <v>0</v>
      </c>
      <c r="Q14" s="13" t="s">
        <v>17</v>
      </c>
      <c r="R14" s="14">
        <f>N6</f>
        <v>43465</v>
      </c>
      <c r="S14" s="43"/>
      <c r="T14" s="28"/>
    </row>
    <row r="15" spans="2:22" x14ac:dyDescent="0.3">
      <c r="B15" s="9">
        <v>7</v>
      </c>
      <c r="C15" s="58">
        <v>1</v>
      </c>
      <c r="D15" s="58" t="s">
        <v>35</v>
      </c>
      <c r="E15" s="58" t="s">
        <v>36</v>
      </c>
      <c r="F15" s="58">
        <v>9</v>
      </c>
      <c r="G15" s="58" t="s">
        <v>29</v>
      </c>
      <c r="H15" s="58">
        <v>26</v>
      </c>
      <c r="I15" s="59">
        <v>42902</v>
      </c>
      <c r="J15" s="66">
        <f t="shared" si="4"/>
        <v>9</v>
      </c>
      <c r="K15">
        <f t="shared" si="5"/>
        <v>234</v>
      </c>
      <c r="L15" s="12">
        <f t="shared" si="6"/>
        <v>9</v>
      </c>
      <c r="M15" s="10">
        <f t="shared" si="1"/>
        <v>9</v>
      </c>
      <c r="N15" s="10">
        <f t="shared" si="2"/>
        <v>0</v>
      </c>
      <c r="O15" s="10">
        <f t="shared" si="3"/>
        <v>0</v>
      </c>
      <c r="P15" s="42">
        <f t="shared" si="7"/>
        <v>0</v>
      </c>
      <c r="Q15" s="13" t="s">
        <v>18</v>
      </c>
      <c r="R15" s="14">
        <f>O6</f>
        <v>43831</v>
      </c>
      <c r="S15" s="44">
        <v>2</v>
      </c>
      <c r="T15" s="45">
        <v>3</v>
      </c>
    </row>
    <row r="16" spans="2:22" ht="25" x14ac:dyDescent="0.3">
      <c r="B16" s="9">
        <v>8</v>
      </c>
      <c r="C16" s="58">
        <v>1</v>
      </c>
      <c r="D16" s="58" t="s">
        <v>73</v>
      </c>
      <c r="E16" s="58" t="s">
        <v>74</v>
      </c>
      <c r="F16" s="58">
        <v>0</v>
      </c>
      <c r="G16" s="58" t="s">
        <v>75</v>
      </c>
      <c r="H16" s="58" t="s">
        <v>76</v>
      </c>
      <c r="I16" s="59">
        <v>42662</v>
      </c>
      <c r="J16" s="66">
        <f t="shared" si="4"/>
        <v>0</v>
      </c>
      <c r="K16">
        <f t="shared" si="5"/>
        <v>0</v>
      </c>
      <c r="L16" s="12">
        <f t="shared" si="6"/>
        <v>0</v>
      </c>
      <c r="M16" s="10">
        <f t="shared" si="1"/>
        <v>0</v>
      </c>
      <c r="N16" s="10">
        <f t="shared" si="2"/>
        <v>0</v>
      </c>
      <c r="O16" s="10">
        <f t="shared" si="3"/>
        <v>0</v>
      </c>
      <c r="P16" s="42">
        <f t="shared" si="7"/>
        <v>0</v>
      </c>
      <c r="Q16" s="13" t="s">
        <v>19</v>
      </c>
      <c r="R16" s="14">
        <f>O6+(30*4)</f>
        <v>43951</v>
      </c>
      <c r="S16" s="44">
        <v>1</v>
      </c>
      <c r="T16" s="45">
        <v>2</v>
      </c>
    </row>
    <row r="17" spans="2:20" ht="25.5" customHeight="1" thickBot="1" x14ac:dyDescent="0.35">
      <c r="B17" s="9">
        <v>9</v>
      </c>
      <c r="C17" s="64" t="s">
        <v>45</v>
      </c>
      <c r="D17" s="64"/>
      <c r="E17" s="64"/>
      <c r="F17" s="64"/>
      <c r="G17" s="64"/>
      <c r="H17" s="64"/>
      <c r="I17" s="64"/>
      <c r="J17" s="66"/>
      <c r="K17">
        <f t="shared" si="5"/>
        <v>0</v>
      </c>
      <c r="L17" s="12">
        <f t="shared" si="6"/>
        <v>0</v>
      </c>
      <c r="M17" s="10">
        <f t="shared" si="1"/>
        <v>0</v>
      </c>
      <c r="N17" s="10">
        <f t="shared" si="2"/>
        <v>0</v>
      </c>
      <c r="O17" s="10">
        <f t="shared" si="3"/>
        <v>0</v>
      </c>
      <c r="P17" s="42">
        <f t="shared" si="7"/>
        <v>0</v>
      </c>
      <c r="Q17" s="13" t="s">
        <v>20</v>
      </c>
      <c r="R17" s="14">
        <f>R16+365</f>
        <v>44316</v>
      </c>
      <c r="S17" s="44"/>
      <c r="T17" s="45">
        <v>1</v>
      </c>
    </row>
    <row r="18" spans="2:20" ht="13.5" thickBot="1" x14ac:dyDescent="0.35">
      <c r="B18" s="9">
        <v>10</v>
      </c>
      <c r="C18" s="58">
        <v>2</v>
      </c>
      <c r="D18" s="58" t="s">
        <v>48</v>
      </c>
      <c r="E18" s="58" t="s">
        <v>49</v>
      </c>
      <c r="F18" s="58">
        <v>9</v>
      </c>
      <c r="G18" s="58" t="s">
        <v>29</v>
      </c>
      <c r="H18" s="58">
        <v>30</v>
      </c>
      <c r="I18" s="59">
        <v>43081</v>
      </c>
      <c r="J18" s="66">
        <f t="shared" si="4"/>
        <v>9</v>
      </c>
      <c r="K18">
        <f t="shared" si="5"/>
        <v>270</v>
      </c>
      <c r="L18" s="12">
        <f t="shared" si="6"/>
        <v>9</v>
      </c>
      <c r="M18" s="10">
        <f t="shared" si="1"/>
        <v>9</v>
      </c>
      <c r="N18" s="10">
        <f t="shared" si="2"/>
        <v>0</v>
      </c>
      <c r="O18" s="10">
        <f t="shared" si="3"/>
        <v>0</v>
      </c>
      <c r="P18" s="42">
        <f t="shared" si="7"/>
        <v>0</v>
      </c>
      <c r="Q18" s="13" t="s">
        <v>21</v>
      </c>
      <c r="R18" s="15">
        <f>R16+366+365</f>
        <v>44682</v>
      </c>
      <c r="S18" s="16"/>
    </row>
    <row r="19" spans="2:20" ht="25.15" customHeight="1" x14ac:dyDescent="0.3">
      <c r="B19" s="9">
        <v>11</v>
      </c>
      <c r="C19" s="58">
        <v>2</v>
      </c>
      <c r="D19" s="58" t="s">
        <v>52</v>
      </c>
      <c r="E19" s="58" t="s">
        <v>53</v>
      </c>
      <c r="F19" s="58">
        <v>9</v>
      </c>
      <c r="G19" s="58" t="s">
        <v>29</v>
      </c>
      <c r="H19" s="58">
        <v>30</v>
      </c>
      <c r="I19" s="59">
        <v>43713</v>
      </c>
      <c r="J19" s="66">
        <f t="shared" si="4"/>
        <v>9</v>
      </c>
      <c r="K19">
        <f t="shared" si="5"/>
        <v>270</v>
      </c>
      <c r="L19" s="12">
        <f t="shared" si="6"/>
        <v>9</v>
      </c>
      <c r="M19" s="10">
        <f t="shared" si="1"/>
        <v>0</v>
      </c>
      <c r="N19" s="10">
        <f t="shared" si="2"/>
        <v>0</v>
      </c>
      <c r="O19" s="10">
        <f t="shared" si="3"/>
        <v>9</v>
      </c>
      <c r="P19" s="42">
        <f t="shared" si="7"/>
        <v>0</v>
      </c>
      <c r="Q19" s="5"/>
      <c r="R19" s="27" t="s">
        <v>87</v>
      </c>
      <c r="S19">
        <f>IF(E4&lt;R15,2,IF(E4&lt;R16,1,0))</f>
        <v>1</v>
      </c>
    </row>
    <row r="20" spans="2:20" ht="25.15" customHeight="1" x14ac:dyDescent="0.3">
      <c r="B20" s="9">
        <v>12</v>
      </c>
      <c r="C20" s="58">
        <v>2</v>
      </c>
      <c r="D20" s="58" t="s">
        <v>54</v>
      </c>
      <c r="E20" s="58" t="s">
        <v>55</v>
      </c>
      <c r="F20" s="58">
        <v>9</v>
      </c>
      <c r="G20" s="58" t="s">
        <v>29</v>
      </c>
      <c r="H20" s="58">
        <v>27</v>
      </c>
      <c r="I20" s="59">
        <v>43154</v>
      </c>
      <c r="J20" s="66">
        <f t="shared" si="4"/>
        <v>9</v>
      </c>
      <c r="K20">
        <f t="shared" si="5"/>
        <v>243</v>
      </c>
      <c r="L20" s="12">
        <f t="shared" si="6"/>
        <v>9</v>
      </c>
      <c r="M20" s="10">
        <f t="shared" si="1"/>
        <v>0</v>
      </c>
      <c r="N20" s="10">
        <f t="shared" si="2"/>
        <v>9</v>
      </c>
      <c r="O20" s="10">
        <f t="shared" si="3"/>
        <v>0</v>
      </c>
      <c r="P20" s="42">
        <f t="shared" si="7"/>
        <v>0</v>
      </c>
      <c r="Q20" s="5"/>
    </row>
    <row r="21" spans="2:20" x14ac:dyDescent="0.3">
      <c r="B21" s="9">
        <v>13</v>
      </c>
      <c r="C21" s="58">
        <v>2</v>
      </c>
      <c r="D21" s="58" t="s">
        <v>56</v>
      </c>
      <c r="E21" s="58" t="s">
        <v>57</v>
      </c>
      <c r="F21" s="58">
        <v>9</v>
      </c>
      <c r="G21" s="58" t="s">
        <v>29</v>
      </c>
      <c r="H21" s="58">
        <v>18</v>
      </c>
      <c r="I21" s="59">
        <v>43284</v>
      </c>
      <c r="J21" s="66">
        <f t="shared" si="4"/>
        <v>9</v>
      </c>
      <c r="K21">
        <f t="shared" si="5"/>
        <v>162</v>
      </c>
      <c r="L21" s="12">
        <f t="shared" si="6"/>
        <v>9</v>
      </c>
      <c r="M21" s="10">
        <f t="shared" si="1"/>
        <v>0</v>
      </c>
      <c r="N21" s="10">
        <f t="shared" si="2"/>
        <v>9</v>
      </c>
      <c r="O21" s="10">
        <f t="shared" si="3"/>
        <v>0</v>
      </c>
      <c r="P21" s="42">
        <f t="shared" si="7"/>
        <v>0</v>
      </c>
      <c r="Q21" s="5"/>
    </row>
    <row r="22" spans="2:20" ht="25.15" customHeight="1" x14ac:dyDescent="0.3">
      <c r="B22" s="9">
        <v>14</v>
      </c>
      <c r="C22" s="58">
        <v>2</v>
      </c>
      <c r="D22" s="58" t="s">
        <v>58</v>
      </c>
      <c r="E22" s="58" t="s">
        <v>59</v>
      </c>
      <c r="F22" s="58">
        <v>6</v>
      </c>
      <c r="G22" s="58" t="s">
        <v>29</v>
      </c>
      <c r="H22" s="58">
        <v>30</v>
      </c>
      <c r="I22" s="59">
        <v>43110</v>
      </c>
      <c r="J22" s="66">
        <f t="shared" si="4"/>
        <v>6</v>
      </c>
      <c r="K22">
        <f t="shared" si="5"/>
        <v>180</v>
      </c>
      <c r="L22" s="12">
        <f t="shared" si="6"/>
        <v>6</v>
      </c>
      <c r="M22" s="10">
        <f t="shared" si="1"/>
        <v>0</v>
      </c>
      <c r="N22" s="10">
        <f t="shared" si="2"/>
        <v>6</v>
      </c>
      <c r="O22" s="10">
        <f t="shared" si="3"/>
        <v>0</v>
      </c>
      <c r="P22" s="42">
        <f t="shared" si="7"/>
        <v>0</v>
      </c>
      <c r="Q22" s="5"/>
    </row>
    <row r="23" spans="2:20" ht="25.15" customHeight="1" x14ac:dyDescent="0.3">
      <c r="B23" s="9">
        <v>15</v>
      </c>
      <c r="C23" s="58">
        <v>2</v>
      </c>
      <c r="D23" s="58" t="s">
        <v>77</v>
      </c>
      <c r="E23" s="58" t="s">
        <v>78</v>
      </c>
      <c r="F23" s="58">
        <v>6</v>
      </c>
      <c r="G23" s="58" t="s">
        <v>29</v>
      </c>
      <c r="H23" s="58">
        <v>28</v>
      </c>
      <c r="I23" s="59">
        <v>43354</v>
      </c>
      <c r="J23" s="66">
        <f t="shared" si="4"/>
        <v>6</v>
      </c>
      <c r="K23">
        <f t="shared" si="5"/>
        <v>168</v>
      </c>
      <c r="L23" s="12">
        <f t="shared" si="6"/>
        <v>6</v>
      </c>
      <c r="M23" s="10">
        <f t="shared" si="1"/>
        <v>0</v>
      </c>
      <c r="N23" s="10">
        <f t="shared" si="2"/>
        <v>6</v>
      </c>
      <c r="O23" s="10">
        <f t="shared" si="3"/>
        <v>0</v>
      </c>
      <c r="P23" s="42">
        <f t="shared" si="7"/>
        <v>0</v>
      </c>
      <c r="Q23" s="5"/>
    </row>
    <row r="24" spans="2:20" ht="25.15" customHeight="1" x14ac:dyDescent="0.3">
      <c r="B24" s="9">
        <v>16</v>
      </c>
      <c r="C24" s="58">
        <v>2</v>
      </c>
      <c r="D24" s="58" t="s">
        <v>81</v>
      </c>
      <c r="E24" s="58" t="s">
        <v>82</v>
      </c>
      <c r="F24" s="58">
        <v>6</v>
      </c>
      <c r="G24" s="58" t="s">
        <v>29</v>
      </c>
      <c r="H24" s="58">
        <v>29</v>
      </c>
      <c r="I24" s="59">
        <v>43301</v>
      </c>
      <c r="J24" s="66">
        <f t="shared" si="4"/>
        <v>6</v>
      </c>
      <c r="K24">
        <f t="shared" si="5"/>
        <v>174</v>
      </c>
      <c r="L24" s="12">
        <f t="shared" si="6"/>
        <v>6</v>
      </c>
      <c r="M24" s="10">
        <f t="shared" si="1"/>
        <v>0</v>
      </c>
      <c r="N24" s="10">
        <f t="shared" si="2"/>
        <v>6</v>
      </c>
      <c r="O24" s="10">
        <f t="shared" si="3"/>
        <v>0</v>
      </c>
      <c r="P24" s="42">
        <f t="shared" si="7"/>
        <v>0</v>
      </c>
      <c r="Q24" s="5"/>
    </row>
    <row r="25" spans="2:20" ht="25.15" customHeight="1" x14ac:dyDescent="0.3">
      <c r="B25" s="9">
        <v>17</v>
      </c>
      <c r="C25" s="58">
        <v>2</v>
      </c>
      <c r="D25" s="58" t="s">
        <v>46</v>
      </c>
      <c r="E25" s="58" t="s">
        <v>47</v>
      </c>
      <c r="F25" s="58">
        <v>3</v>
      </c>
      <c r="G25" s="58" t="s">
        <v>29</v>
      </c>
      <c r="H25" s="58" t="s">
        <v>32</v>
      </c>
      <c r="I25" s="59">
        <v>43122</v>
      </c>
      <c r="J25" s="66">
        <f t="shared" si="4"/>
        <v>0</v>
      </c>
      <c r="K25">
        <f t="shared" si="5"/>
        <v>0</v>
      </c>
      <c r="L25" s="12">
        <f t="shared" si="6"/>
        <v>3</v>
      </c>
      <c r="M25" s="10">
        <f t="shared" si="1"/>
        <v>0</v>
      </c>
      <c r="N25" s="10">
        <f t="shared" si="2"/>
        <v>3</v>
      </c>
      <c r="O25" s="10">
        <f t="shared" si="3"/>
        <v>0</v>
      </c>
      <c r="P25" s="42">
        <f t="shared" si="7"/>
        <v>0</v>
      </c>
      <c r="Q25" s="5"/>
    </row>
    <row r="26" spans="2:20" x14ac:dyDescent="0.3">
      <c r="B26" s="9">
        <v>18</v>
      </c>
      <c r="C26" s="58">
        <v>2</v>
      </c>
      <c r="D26" s="58" t="s">
        <v>50</v>
      </c>
      <c r="E26" s="58" t="s">
        <v>51</v>
      </c>
      <c r="F26" s="58">
        <v>6</v>
      </c>
      <c r="G26" s="58" t="s">
        <v>29</v>
      </c>
      <c r="H26" s="58">
        <v>27</v>
      </c>
      <c r="I26" s="59">
        <v>43271</v>
      </c>
      <c r="J26" s="66">
        <f t="shared" si="4"/>
        <v>6</v>
      </c>
      <c r="K26">
        <f t="shared" si="5"/>
        <v>162</v>
      </c>
      <c r="L26" s="12">
        <f t="shared" si="6"/>
        <v>6</v>
      </c>
      <c r="M26" s="10">
        <f t="shared" si="1"/>
        <v>0</v>
      </c>
      <c r="N26" s="10">
        <f t="shared" si="2"/>
        <v>6</v>
      </c>
      <c r="O26" s="10">
        <f t="shared" si="3"/>
        <v>0</v>
      </c>
      <c r="P26" s="42">
        <f t="shared" si="7"/>
        <v>0</v>
      </c>
      <c r="Q26" s="5"/>
    </row>
    <row r="27" spans="2:20" ht="25.15" customHeight="1" x14ac:dyDescent="0.3">
      <c r="B27" s="9">
        <v>19</v>
      </c>
      <c r="C27" s="64" t="s">
        <v>60</v>
      </c>
      <c r="D27" s="64"/>
      <c r="E27" s="64"/>
      <c r="F27" s="64"/>
      <c r="G27" s="64"/>
      <c r="H27" s="64"/>
      <c r="I27" s="64"/>
      <c r="J27" s="66"/>
      <c r="K27">
        <f t="shared" si="5"/>
        <v>0</v>
      </c>
      <c r="L27" s="12">
        <f t="shared" si="6"/>
        <v>0</v>
      </c>
      <c r="M27" s="10">
        <f t="shared" si="1"/>
        <v>0</v>
      </c>
      <c r="N27" s="10">
        <f t="shared" si="2"/>
        <v>0</v>
      </c>
      <c r="O27" s="10">
        <f t="shared" si="3"/>
        <v>0</v>
      </c>
      <c r="P27" s="42">
        <f t="shared" si="7"/>
        <v>0</v>
      </c>
      <c r="Q27" s="5"/>
    </row>
    <row r="28" spans="2:20" ht="25.15" customHeight="1" x14ac:dyDescent="0.3">
      <c r="B28" s="9">
        <v>20</v>
      </c>
      <c r="C28" s="58">
        <v>3</v>
      </c>
      <c r="D28" s="58" t="s">
        <v>67</v>
      </c>
      <c r="E28" s="58" t="s">
        <v>68</v>
      </c>
      <c r="F28" s="58">
        <v>9</v>
      </c>
      <c r="G28" s="58" t="s">
        <v>29</v>
      </c>
      <c r="H28" s="58">
        <v>28</v>
      </c>
      <c r="I28" s="59">
        <v>43516</v>
      </c>
      <c r="J28" s="66">
        <f t="shared" si="4"/>
        <v>9</v>
      </c>
      <c r="K28">
        <f t="shared" si="5"/>
        <v>252</v>
      </c>
      <c r="L28" s="12">
        <f t="shared" si="6"/>
        <v>9</v>
      </c>
      <c r="M28" s="10">
        <f t="shared" si="1"/>
        <v>0</v>
      </c>
      <c r="N28" s="10">
        <f t="shared" si="2"/>
        <v>0</v>
      </c>
      <c r="O28" s="10">
        <f t="shared" si="3"/>
        <v>9</v>
      </c>
      <c r="P28" s="42">
        <f t="shared" si="7"/>
        <v>0</v>
      </c>
      <c r="Q28" s="5"/>
    </row>
    <row r="29" spans="2:20" ht="25.15" customHeight="1" x14ac:dyDescent="0.3">
      <c r="B29" s="9">
        <v>21</v>
      </c>
      <c r="C29" s="58">
        <v>3</v>
      </c>
      <c r="D29" s="58" t="s">
        <v>63</v>
      </c>
      <c r="E29" s="58" t="s">
        <v>64</v>
      </c>
      <c r="F29" s="58">
        <v>6</v>
      </c>
      <c r="G29" s="58" t="s">
        <v>29</v>
      </c>
      <c r="H29" s="58">
        <v>28</v>
      </c>
      <c r="I29" s="59">
        <v>43514</v>
      </c>
      <c r="J29" s="66">
        <f t="shared" si="4"/>
        <v>6</v>
      </c>
      <c r="K29">
        <f t="shared" si="5"/>
        <v>168</v>
      </c>
      <c r="L29" s="12">
        <f t="shared" si="6"/>
        <v>6</v>
      </c>
      <c r="M29" s="10">
        <f t="shared" si="1"/>
        <v>0</v>
      </c>
      <c r="N29" s="10">
        <f t="shared" si="2"/>
        <v>0</v>
      </c>
      <c r="O29" s="10">
        <f t="shared" si="3"/>
        <v>6</v>
      </c>
      <c r="P29" s="42">
        <f>L29-(M29+N29+O29)</f>
        <v>0</v>
      </c>
      <c r="Q29" s="5"/>
    </row>
    <row r="30" spans="2:20" x14ac:dyDescent="0.3">
      <c r="B30" s="9">
        <v>22</v>
      </c>
      <c r="C30" s="58">
        <v>3</v>
      </c>
      <c r="D30" s="58" t="s">
        <v>83</v>
      </c>
      <c r="E30" s="58" t="s">
        <v>84</v>
      </c>
      <c r="F30" s="58">
        <v>6</v>
      </c>
      <c r="G30" s="58" t="s">
        <v>29</v>
      </c>
      <c r="H30" s="58">
        <v>24</v>
      </c>
      <c r="I30" s="59">
        <v>43481</v>
      </c>
      <c r="J30" s="66">
        <f t="shared" si="4"/>
        <v>6</v>
      </c>
      <c r="K30">
        <f t="shared" si="5"/>
        <v>144</v>
      </c>
      <c r="L30" s="12">
        <f t="shared" si="6"/>
        <v>6</v>
      </c>
      <c r="M30" s="10">
        <f t="shared" si="1"/>
        <v>0</v>
      </c>
      <c r="N30" s="10">
        <f t="shared" si="2"/>
        <v>0</v>
      </c>
      <c r="O30" s="10">
        <f t="shared" si="3"/>
        <v>6</v>
      </c>
      <c r="P30" s="42">
        <f t="shared" si="7"/>
        <v>0</v>
      </c>
      <c r="Q30" s="5"/>
    </row>
    <row r="31" spans="2:20" x14ac:dyDescent="0.3">
      <c r="B31" s="9">
        <v>23</v>
      </c>
      <c r="C31" s="58">
        <v>3</v>
      </c>
      <c r="D31" s="58" t="s">
        <v>85</v>
      </c>
      <c r="E31" s="58" t="s">
        <v>86</v>
      </c>
      <c r="F31" s="58">
        <v>6</v>
      </c>
      <c r="G31" s="58" t="s">
        <v>29</v>
      </c>
      <c r="H31" s="58">
        <v>30</v>
      </c>
      <c r="I31" s="59">
        <v>43620</v>
      </c>
      <c r="J31" s="66">
        <f t="shared" si="4"/>
        <v>6</v>
      </c>
      <c r="K31">
        <f t="shared" si="5"/>
        <v>180</v>
      </c>
      <c r="L31" s="12">
        <f t="shared" si="6"/>
        <v>6</v>
      </c>
      <c r="M31" s="10">
        <f t="shared" si="1"/>
        <v>0</v>
      </c>
      <c r="N31" s="10">
        <f t="shared" si="2"/>
        <v>0</v>
      </c>
      <c r="O31" s="10">
        <f t="shared" si="3"/>
        <v>6</v>
      </c>
      <c r="P31" s="42">
        <f t="shared" si="7"/>
        <v>0</v>
      </c>
      <c r="Q31" s="5"/>
    </row>
    <row r="32" spans="2:20" ht="25.15" customHeight="1" x14ac:dyDescent="0.3">
      <c r="B32" s="9">
        <v>24</v>
      </c>
      <c r="C32" s="58">
        <v>3</v>
      </c>
      <c r="D32" s="58" t="s">
        <v>71</v>
      </c>
      <c r="E32" s="58" t="s">
        <v>72</v>
      </c>
      <c r="F32" s="58">
        <v>9</v>
      </c>
      <c r="G32" s="58" t="s">
        <v>29</v>
      </c>
      <c r="H32" s="58">
        <v>27</v>
      </c>
      <c r="I32" s="59">
        <v>43851</v>
      </c>
      <c r="J32" s="66">
        <f t="shared" si="4"/>
        <v>9</v>
      </c>
      <c r="K32">
        <f t="shared" si="5"/>
        <v>243</v>
      </c>
      <c r="L32" s="12">
        <f t="shared" si="6"/>
        <v>9</v>
      </c>
      <c r="M32" s="10">
        <f t="shared" si="1"/>
        <v>0</v>
      </c>
      <c r="N32" s="10">
        <f t="shared" si="2"/>
        <v>0</v>
      </c>
      <c r="O32" s="10">
        <f t="shared" si="3"/>
        <v>0</v>
      </c>
      <c r="P32" s="42">
        <f t="shared" si="7"/>
        <v>9</v>
      </c>
      <c r="Q32" s="5"/>
    </row>
    <row r="33" spans="2:17" ht="25.15" customHeight="1" x14ac:dyDescent="0.3">
      <c r="B33" s="9">
        <v>25</v>
      </c>
      <c r="C33" s="58">
        <v>3</v>
      </c>
      <c r="D33" s="58" t="s">
        <v>79</v>
      </c>
      <c r="E33" s="58" t="s">
        <v>80</v>
      </c>
      <c r="F33" s="58">
        <v>9</v>
      </c>
      <c r="G33" s="58" t="s">
        <v>29</v>
      </c>
      <c r="H33" s="58">
        <v>28</v>
      </c>
      <c r="I33" s="59">
        <v>43711</v>
      </c>
      <c r="J33" s="66">
        <f t="shared" si="4"/>
        <v>9</v>
      </c>
      <c r="K33">
        <f t="shared" si="5"/>
        <v>252</v>
      </c>
      <c r="L33" s="12">
        <f t="shared" si="6"/>
        <v>9</v>
      </c>
      <c r="M33" s="10">
        <f t="shared" si="1"/>
        <v>0</v>
      </c>
      <c r="N33" s="10">
        <f t="shared" si="2"/>
        <v>0</v>
      </c>
      <c r="O33" s="10">
        <f t="shared" si="3"/>
        <v>9</v>
      </c>
      <c r="P33" s="42">
        <f t="shared" si="7"/>
        <v>0</v>
      </c>
      <c r="Q33" s="5"/>
    </row>
    <row r="34" spans="2:17" x14ac:dyDescent="0.3">
      <c r="B34" s="9">
        <v>26</v>
      </c>
      <c r="C34" s="58">
        <v>3</v>
      </c>
      <c r="D34" s="58" t="s">
        <v>61</v>
      </c>
      <c r="E34" s="58" t="s">
        <v>62</v>
      </c>
      <c r="F34" s="58">
        <v>6</v>
      </c>
      <c r="G34" s="58" t="s">
        <v>29</v>
      </c>
      <c r="H34" s="58">
        <v>28</v>
      </c>
      <c r="I34" s="59">
        <v>43656</v>
      </c>
      <c r="J34" s="66">
        <f t="shared" si="4"/>
        <v>6</v>
      </c>
      <c r="K34">
        <f t="shared" si="5"/>
        <v>168</v>
      </c>
      <c r="L34" s="12">
        <f t="shared" si="6"/>
        <v>6</v>
      </c>
      <c r="M34" s="10">
        <f t="shared" si="1"/>
        <v>0</v>
      </c>
      <c r="N34" s="10">
        <f t="shared" si="2"/>
        <v>0</v>
      </c>
      <c r="O34" s="10">
        <f t="shared" si="3"/>
        <v>6</v>
      </c>
      <c r="P34" s="42">
        <f t="shared" si="7"/>
        <v>0</v>
      </c>
      <c r="Q34" s="5"/>
    </row>
    <row r="35" spans="2:17" x14ac:dyDescent="0.3">
      <c r="B35" s="9">
        <v>27</v>
      </c>
      <c r="C35" s="58">
        <v>3</v>
      </c>
      <c r="D35" s="58" t="s">
        <v>69</v>
      </c>
      <c r="E35" s="58" t="s">
        <v>70</v>
      </c>
      <c r="F35" s="58">
        <v>3</v>
      </c>
      <c r="G35" s="58" t="s">
        <v>29</v>
      </c>
      <c r="H35" s="58" t="s">
        <v>32</v>
      </c>
      <c r="I35" s="59">
        <v>43950</v>
      </c>
      <c r="J35" s="66">
        <f t="shared" si="4"/>
        <v>0</v>
      </c>
      <c r="K35">
        <f t="shared" si="5"/>
        <v>0</v>
      </c>
      <c r="L35" s="12">
        <f t="shared" si="6"/>
        <v>3</v>
      </c>
      <c r="M35" s="10">
        <f t="shared" si="1"/>
        <v>0</v>
      </c>
      <c r="N35" s="10">
        <f t="shared" si="2"/>
        <v>0</v>
      </c>
      <c r="O35" s="10">
        <f t="shared" si="3"/>
        <v>0</v>
      </c>
      <c r="P35" s="42">
        <f t="shared" si="7"/>
        <v>3</v>
      </c>
      <c r="Q35" s="5"/>
    </row>
    <row r="36" spans="2:17" x14ac:dyDescent="0.3">
      <c r="B36" s="9">
        <v>28</v>
      </c>
      <c r="C36" s="58">
        <v>3</v>
      </c>
      <c r="D36" s="58" t="s">
        <v>65</v>
      </c>
      <c r="E36" s="58" t="s">
        <v>66</v>
      </c>
      <c r="F36" s="58">
        <v>6</v>
      </c>
      <c r="G36" s="58" t="s">
        <v>29</v>
      </c>
      <c r="H36" s="58">
        <v>28</v>
      </c>
      <c r="I36" s="59">
        <v>43642</v>
      </c>
      <c r="J36" s="66">
        <f t="shared" si="4"/>
        <v>6</v>
      </c>
      <c r="K36">
        <f t="shared" si="5"/>
        <v>168</v>
      </c>
      <c r="L36" s="12">
        <f t="shared" si="6"/>
        <v>6</v>
      </c>
      <c r="M36" s="10">
        <f t="shared" si="1"/>
        <v>0</v>
      </c>
      <c r="N36" s="10">
        <f t="shared" si="2"/>
        <v>0</v>
      </c>
      <c r="O36" s="10">
        <f t="shared" si="3"/>
        <v>6</v>
      </c>
      <c r="P36" s="42">
        <f t="shared" si="7"/>
        <v>0</v>
      </c>
      <c r="Q36" s="5"/>
    </row>
    <row r="37" spans="2:17" x14ac:dyDescent="0.3">
      <c r="B37" s="9">
        <v>29</v>
      </c>
      <c r="C37" s="58"/>
      <c r="D37" s="58"/>
      <c r="E37" s="58"/>
      <c r="F37" s="58"/>
      <c r="G37" s="58"/>
      <c r="H37" s="58"/>
      <c r="L37" s="12">
        <f t="shared" si="6"/>
        <v>0</v>
      </c>
      <c r="M37" s="10">
        <f>IF(L37&gt;0,IF($I52&lt;$M$6,IF($I52&gt;$M$5,$F37,0),0),0)</f>
        <v>0</v>
      </c>
      <c r="N37" s="10">
        <f>IF(L37&gt;0,IF($I52&lt;$N$6,IF($I52&gt;$N$5,$F37,0),0),0)</f>
        <v>0</v>
      </c>
      <c r="O37" s="10">
        <f>IF(L37&gt;0,IF($I52&lt;$O$6,IF($I52&gt;$O$5,$F37,0),0),0)</f>
        <v>0</v>
      </c>
      <c r="P37" s="42">
        <f t="shared" si="7"/>
        <v>0</v>
      </c>
      <c r="Q37" s="5"/>
    </row>
    <row r="38" spans="2:17" x14ac:dyDescent="0.3">
      <c r="B38" s="9">
        <v>30</v>
      </c>
      <c r="C38" s="58"/>
      <c r="D38" s="58"/>
      <c r="E38" s="58"/>
      <c r="F38" s="58"/>
      <c r="G38" s="58"/>
      <c r="H38" s="58"/>
      <c r="L38" s="12">
        <f t="shared" si="6"/>
        <v>0</v>
      </c>
      <c r="M38" s="10">
        <f>IF(L38&gt;0,IF(#REF!&lt;$M$6,IF(#REF!&gt;$M$5,$F38,0),0),0)</f>
        <v>0</v>
      </c>
      <c r="N38" s="10">
        <f>IF(L38&gt;0,IF(#REF!&lt;$N$6,IF(#REF!&gt;$N$5,$F38,0),0),0)</f>
        <v>0</v>
      </c>
      <c r="O38" s="10">
        <f>IF(L38&gt;0,IF(#REF!&lt;$O$6,IF(#REF!&gt;$O$5,$F38,0),0),0)</f>
        <v>0</v>
      </c>
      <c r="P38" s="42">
        <f t="shared" si="7"/>
        <v>0</v>
      </c>
      <c r="Q38" s="5"/>
    </row>
    <row r="39" spans="2:17" x14ac:dyDescent="0.3">
      <c r="B39" s="9">
        <v>30</v>
      </c>
      <c r="C39" s="58"/>
      <c r="D39" s="58"/>
      <c r="E39" s="58"/>
      <c r="F39" s="58"/>
      <c r="G39" s="58"/>
      <c r="H39" s="58"/>
      <c r="I39" s="58"/>
      <c r="J39" s="58"/>
      <c r="L39" s="12">
        <f t="shared" si="6"/>
        <v>0</v>
      </c>
      <c r="M39" s="10">
        <f t="shared" si="1"/>
        <v>0</v>
      </c>
      <c r="N39" s="10">
        <f t="shared" si="2"/>
        <v>0</v>
      </c>
      <c r="O39" s="10">
        <f t="shared" si="3"/>
        <v>0</v>
      </c>
      <c r="P39" s="42">
        <f t="shared" si="7"/>
        <v>0</v>
      </c>
      <c r="Q39" s="5"/>
    </row>
    <row r="40" spans="2:17" x14ac:dyDescent="0.3">
      <c r="B40" s="9">
        <v>30</v>
      </c>
      <c r="C40" s="9"/>
      <c r="D40" s="17"/>
      <c r="E40" s="16"/>
      <c r="F40" s="18"/>
      <c r="G40" s="16"/>
      <c r="H40" s="16"/>
      <c r="I40" s="19"/>
      <c r="J40" s="19"/>
      <c r="L40" s="12">
        <f t="shared" si="6"/>
        <v>0</v>
      </c>
      <c r="M40" s="10">
        <f t="shared" si="1"/>
        <v>0</v>
      </c>
      <c r="N40" s="10">
        <f t="shared" si="2"/>
        <v>0</v>
      </c>
      <c r="O40" s="10">
        <f t="shared" si="3"/>
        <v>0</v>
      </c>
      <c r="P40" s="42">
        <f t="shared" si="7"/>
        <v>0</v>
      </c>
      <c r="Q40" s="5"/>
    </row>
    <row r="41" spans="2:17" x14ac:dyDescent="0.3">
      <c r="B41" s="9">
        <v>30</v>
      </c>
      <c r="C41" s="9"/>
      <c r="D41" s="17"/>
      <c r="E41" s="16"/>
      <c r="F41" s="18"/>
      <c r="G41" s="16"/>
      <c r="H41" s="16"/>
      <c r="I41" s="19"/>
      <c r="J41" s="19"/>
      <c r="L41" s="12">
        <f t="shared" si="6"/>
        <v>0</v>
      </c>
      <c r="M41" s="10">
        <f t="shared" si="1"/>
        <v>0</v>
      </c>
      <c r="N41" s="10">
        <f t="shared" si="2"/>
        <v>0</v>
      </c>
      <c r="O41" s="10">
        <f t="shared" si="3"/>
        <v>0</v>
      </c>
      <c r="P41" s="42">
        <f t="shared" si="7"/>
        <v>0</v>
      </c>
      <c r="Q41" s="5"/>
    </row>
    <row r="42" spans="2:17" x14ac:dyDescent="0.3">
      <c r="B42" s="9">
        <v>30</v>
      </c>
      <c r="C42" s="9"/>
      <c r="D42" s="17"/>
      <c r="E42" s="16"/>
      <c r="F42" s="18"/>
      <c r="G42" s="16"/>
      <c r="H42" s="16"/>
      <c r="I42" s="19"/>
      <c r="J42" s="19"/>
      <c r="L42" s="12">
        <f t="shared" si="6"/>
        <v>0</v>
      </c>
      <c r="M42" s="10">
        <f t="shared" si="1"/>
        <v>0</v>
      </c>
      <c r="N42" s="10">
        <f t="shared" si="2"/>
        <v>0</v>
      </c>
      <c r="O42" s="10">
        <f t="shared" si="3"/>
        <v>0</v>
      </c>
      <c r="P42" s="42">
        <f t="shared" si="7"/>
        <v>0</v>
      </c>
      <c r="Q42" s="5"/>
    </row>
    <row r="43" spans="2:17" x14ac:dyDescent="0.3">
      <c r="B43" s="9">
        <v>30</v>
      </c>
      <c r="C43" s="9"/>
      <c r="D43" s="17"/>
      <c r="E43" s="16"/>
      <c r="F43" s="18"/>
      <c r="G43" s="16"/>
      <c r="H43" s="16"/>
      <c r="I43" s="19"/>
      <c r="J43" s="19"/>
      <c r="L43" s="12">
        <f t="shared" si="6"/>
        <v>0</v>
      </c>
      <c r="M43" s="10">
        <f t="shared" si="1"/>
        <v>0</v>
      </c>
      <c r="N43" s="10">
        <f t="shared" si="2"/>
        <v>0</v>
      </c>
      <c r="O43" s="10">
        <f t="shared" si="3"/>
        <v>0</v>
      </c>
      <c r="P43" s="42">
        <f>L43-(M43+N43+O43)</f>
        <v>0</v>
      </c>
      <c r="Q43" s="5"/>
    </row>
    <row r="44" spans="2:17" x14ac:dyDescent="0.3">
      <c r="B44" s="9">
        <v>30</v>
      </c>
      <c r="C44" s="9"/>
      <c r="D44" s="17"/>
      <c r="E44" s="16"/>
      <c r="F44" s="18"/>
      <c r="G44" s="16"/>
      <c r="H44" s="16"/>
      <c r="I44" s="19"/>
      <c r="J44" s="19"/>
      <c r="L44" s="12">
        <f t="shared" si="6"/>
        <v>0</v>
      </c>
      <c r="M44" s="10">
        <f t="shared" si="1"/>
        <v>0</v>
      </c>
      <c r="N44" s="10">
        <f t="shared" si="2"/>
        <v>0</v>
      </c>
      <c r="O44" s="10">
        <f t="shared" si="3"/>
        <v>0</v>
      </c>
      <c r="P44" s="42">
        <f t="shared" si="7"/>
        <v>0</v>
      </c>
      <c r="Q44" s="5"/>
    </row>
    <row r="45" spans="2:17" x14ac:dyDescent="0.3">
      <c r="B45" s="9">
        <v>30</v>
      </c>
      <c r="C45" s="9"/>
      <c r="D45" s="17"/>
      <c r="E45" s="16"/>
      <c r="F45" s="18"/>
      <c r="G45" s="16"/>
      <c r="H45" s="16"/>
      <c r="I45" s="19"/>
      <c r="J45" s="19"/>
      <c r="L45" s="12">
        <f t="shared" si="6"/>
        <v>0</v>
      </c>
      <c r="M45" s="10">
        <f t="shared" si="1"/>
        <v>0</v>
      </c>
      <c r="N45" s="10">
        <f t="shared" si="2"/>
        <v>0</v>
      </c>
      <c r="O45" s="10">
        <f t="shared" si="3"/>
        <v>0</v>
      </c>
      <c r="P45" s="42">
        <f t="shared" si="7"/>
        <v>0</v>
      </c>
      <c r="Q45" s="5"/>
    </row>
    <row r="46" spans="2:17" x14ac:dyDescent="0.3">
      <c r="B46" s="9">
        <v>30</v>
      </c>
      <c r="C46" s="9"/>
      <c r="D46" s="17"/>
      <c r="E46" s="16"/>
      <c r="F46" s="18"/>
      <c r="G46" s="16"/>
      <c r="H46" s="16"/>
      <c r="I46" s="19"/>
      <c r="J46" s="19"/>
      <c r="L46" s="12">
        <f t="shared" si="6"/>
        <v>0</v>
      </c>
      <c r="M46" s="10">
        <f t="shared" si="1"/>
        <v>0</v>
      </c>
      <c r="N46" s="10">
        <f t="shared" si="2"/>
        <v>0</v>
      </c>
      <c r="O46" s="10">
        <f t="shared" si="3"/>
        <v>0</v>
      </c>
      <c r="P46" s="42">
        <f t="shared" si="7"/>
        <v>0</v>
      </c>
      <c r="Q46" s="5"/>
    </row>
    <row r="47" spans="2:17" x14ac:dyDescent="0.3">
      <c r="B47" s="9">
        <v>30</v>
      </c>
      <c r="C47" s="9"/>
      <c r="D47" s="17"/>
      <c r="E47" s="16"/>
      <c r="F47" s="18"/>
      <c r="G47" s="16"/>
      <c r="H47" s="16"/>
      <c r="I47" s="19"/>
      <c r="J47" s="19"/>
      <c r="L47" s="12">
        <f t="shared" si="6"/>
        <v>0</v>
      </c>
      <c r="M47" s="10">
        <f t="shared" si="1"/>
        <v>0</v>
      </c>
      <c r="N47" s="10">
        <f t="shared" si="2"/>
        <v>0</v>
      </c>
      <c r="O47" s="10">
        <f t="shared" si="3"/>
        <v>0</v>
      </c>
      <c r="P47" s="42">
        <f t="shared" si="7"/>
        <v>0</v>
      </c>
      <c r="Q47" s="5"/>
    </row>
    <row r="48" spans="2:17" x14ac:dyDescent="0.3">
      <c r="B48" s="9">
        <v>30</v>
      </c>
      <c r="C48" s="9"/>
      <c r="D48" s="17"/>
      <c r="E48" s="16"/>
      <c r="F48" s="18"/>
      <c r="G48" s="16"/>
      <c r="H48" s="16"/>
      <c r="I48" s="19"/>
      <c r="J48" s="19"/>
      <c r="L48" s="12">
        <f t="shared" si="6"/>
        <v>0</v>
      </c>
      <c r="M48" s="10">
        <f t="shared" si="1"/>
        <v>0</v>
      </c>
      <c r="N48" s="10">
        <f t="shared" si="2"/>
        <v>0</v>
      </c>
      <c r="O48" s="10">
        <f t="shared" si="3"/>
        <v>0</v>
      </c>
      <c r="P48" s="42">
        <f t="shared" si="7"/>
        <v>0</v>
      </c>
      <c r="Q48" s="5"/>
    </row>
    <row r="49" spans="2:22" x14ac:dyDescent="0.3">
      <c r="B49" s="9">
        <v>30</v>
      </c>
      <c r="C49" s="9"/>
      <c r="D49" s="17"/>
      <c r="E49" s="16"/>
      <c r="F49" s="16"/>
      <c r="G49" s="20"/>
      <c r="H49" s="16"/>
      <c r="I49" s="19"/>
      <c r="J49" s="19"/>
      <c r="L49" s="12">
        <f t="shared" si="6"/>
        <v>0</v>
      </c>
      <c r="M49" s="10">
        <f t="shared" si="1"/>
        <v>0</v>
      </c>
      <c r="N49" s="10">
        <f t="shared" si="2"/>
        <v>0</v>
      </c>
      <c r="O49" s="10">
        <f t="shared" si="3"/>
        <v>0</v>
      </c>
      <c r="P49" s="42">
        <f t="shared" si="7"/>
        <v>0</v>
      </c>
      <c r="Q49" s="5"/>
    </row>
    <row r="50" spans="2:22" x14ac:dyDescent="0.3">
      <c r="B50" s="9">
        <v>30</v>
      </c>
      <c r="C50" s="9"/>
      <c r="D50" s="17"/>
      <c r="E50" s="16"/>
      <c r="F50" s="16"/>
      <c r="G50" s="16"/>
      <c r="H50" s="16"/>
      <c r="I50" s="19"/>
      <c r="J50" s="19"/>
      <c r="L50" s="12">
        <f t="shared" si="6"/>
        <v>0</v>
      </c>
      <c r="M50" s="10">
        <f t="shared" si="1"/>
        <v>0</v>
      </c>
      <c r="N50" s="10">
        <f t="shared" si="2"/>
        <v>0</v>
      </c>
      <c r="O50" s="10">
        <f t="shared" si="3"/>
        <v>0</v>
      </c>
      <c r="P50" s="42">
        <f t="shared" si="7"/>
        <v>0</v>
      </c>
      <c r="Q50" s="5"/>
    </row>
    <row r="51" spans="2:22" x14ac:dyDescent="0.3">
      <c r="B51" s="9">
        <v>30</v>
      </c>
      <c r="C51" s="9"/>
      <c r="D51" s="17"/>
      <c r="E51" s="16"/>
      <c r="F51" s="16"/>
      <c r="G51" s="16"/>
      <c r="H51" s="16"/>
      <c r="I51" s="19"/>
      <c r="J51" s="19"/>
      <c r="L51" s="12">
        <f t="shared" si="6"/>
        <v>0</v>
      </c>
      <c r="M51" s="10">
        <f t="shared" si="1"/>
        <v>0</v>
      </c>
      <c r="N51" s="10">
        <f t="shared" si="2"/>
        <v>0</v>
      </c>
      <c r="O51" s="10">
        <f t="shared" si="3"/>
        <v>0</v>
      </c>
      <c r="P51" s="42">
        <f t="shared" si="7"/>
        <v>0</v>
      </c>
      <c r="Q51" s="5"/>
    </row>
    <row r="52" spans="2:22" x14ac:dyDescent="0.3">
      <c r="B52" s="9">
        <v>30</v>
      </c>
      <c r="C52" s="9"/>
      <c r="D52" s="17"/>
      <c r="E52" s="16"/>
      <c r="F52" s="16"/>
      <c r="G52" s="16"/>
      <c r="H52" s="16"/>
      <c r="I52" s="59"/>
      <c r="J52" s="66">
        <f>SUM(J9:J51)</f>
        <v>171</v>
      </c>
      <c r="K52" s="38">
        <f>SUM(K9:K51)</f>
        <v>4680</v>
      </c>
      <c r="L52" s="12">
        <f t="shared" si="6"/>
        <v>0</v>
      </c>
      <c r="M52" s="10">
        <f>IF(L52&gt;0,IF(#REF!&lt;$M$6,IF(#REF!&gt;$M$5,$F52,0),0),0)</f>
        <v>0</v>
      </c>
      <c r="N52" s="10">
        <f>IF(L52&gt;0,IF(#REF!&lt;$N$6,IF(#REF!&gt;$N$5,$F52,0),0),0)</f>
        <v>0</v>
      </c>
      <c r="O52" s="10">
        <f>IF(L52&gt;0,IF(#REF!&lt;$O$6,IF(#REF!&gt;$O$5,$F52,0),0),0)</f>
        <v>0</v>
      </c>
      <c r="P52" s="42">
        <f t="shared" si="7"/>
        <v>0</v>
      </c>
      <c r="Q52" s="5"/>
    </row>
    <row r="53" spans="2:22" ht="13.5" thickBot="1" x14ac:dyDescent="0.35">
      <c r="B53" s="9">
        <v>30</v>
      </c>
      <c r="C53" s="9"/>
      <c r="D53" s="22"/>
      <c r="E53" s="21"/>
      <c r="F53" s="21"/>
      <c r="G53" s="21"/>
      <c r="H53" s="21"/>
      <c r="I53" s="27" t="s">
        <v>88</v>
      </c>
      <c r="L53" s="12">
        <f t="shared" si="6"/>
        <v>0</v>
      </c>
      <c r="M53" s="10">
        <f>IF(L53&gt;0,IF(#REF!&lt;$M$6,IF(#REF!&gt;$M$5,$F53,0),0),0)</f>
        <v>0</v>
      </c>
      <c r="N53" s="10">
        <f>IF(L53&gt;0,IF(#REF!&lt;$N$6,IF(#REF!&gt;$N$5,$F53,0),0),0)</f>
        <v>0</v>
      </c>
      <c r="O53" s="10">
        <f>IF(L53&gt;0,IF(#REF!&lt;$O$6,IF(#REF!&gt;$O$5,$F53,0),0),0)</f>
        <v>0</v>
      </c>
      <c r="P53" s="42">
        <f t="shared" si="7"/>
        <v>0</v>
      </c>
      <c r="Q53" s="5"/>
    </row>
    <row r="54" spans="2:22" ht="13.5" thickBot="1" x14ac:dyDescent="0.3">
      <c r="F54" s="2"/>
      <c r="K54">
        <f>K52/J52</f>
        <v>27.368421052631579</v>
      </c>
      <c r="L54" s="46">
        <f>SUM(L9:L53)</f>
        <v>180</v>
      </c>
      <c r="M54" s="47">
        <f>IF(E4&lt;$R$18,IF(M8&gt;=40,1,IF(M8&gt;=20,0.5,IF(M8&lt;20,0))),0)</f>
        <v>1</v>
      </c>
      <c r="N54" s="47">
        <f>IF(E4&lt;$R$18,IF(N8&gt;=40,1,IF(N8&gt;=20,0.5,IF(N8&lt;20,0))),0)</f>
        <v>1</v>
      </c>
      <c r="O54" s="48">
        <f>IF(E4&lt;$R$18,IF(O8&gt;=40,1,IF(O8&gt;=20,0.5,IF(O8&lt;20,0))),0)</f>
        <v>1</v>
      </c>
      <c r="P54" s="49"/>
      <c r="T54" s="28"/>
      <c r="V54"/>
    </row>
    <row r="55" spans="2:22" ht="14.5" x14ac:dyDescent="0.35">
      <c r="G55" s="23"/>
      <c r="K55">
        <f>11*K54/3+0.33*J53</f>
        <v>100.35087719298245</v>
      </c>
    </row>
    <row r="56" spans="2:22" x14ac:dyDescent="0.25">
      <c r="K56" s="67">
        <f>K55+M7+N7+O7</f>
        <v>103.35087719298245</v>
      </c>
    </row>
    <row r="57" spans="2:22" x14ac:dyDescent="0.25">
      <c r="K57" s="67">
        <f>K56+S19</f>
        <v>104.35087719298245</v>
      </c>
    </row>
    <row r="58" spans="2:22" ht="25" x14ac:dyDescent="0.25">
      <c r="J58" s="68" t="s">
        <v>69</v>
      </c>
    </row>
    <row r="59" spans="2:22" x14ac:dyDescent="0.25">
      <c r="K59" s="69">
        <f>K57+K58</f>
        <v>104.35087719298245</v>
      </c>
    </row>
    <row r="61" spans="2:22" x14ac:dyDescent="0.25">
      <c r="N61" s="50"/>
    </row>
  </sheetData>
  <mergeCells count="4">
    <mergeCell ref="M3:O3"/>
    <mergeCell ref="S10:T10"/>
    <mergeCell ref="C17:I17"/>
    <mergeCell ref="C27:I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calcolo</vt:lpstr>
    </vt:vector>
  </TitlesOfParts>
  <Company>unifi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</dc:creator>
  <cp:lastModifiedBy>Windows User</cp:lastModifiedBy>
  <cp:lastPrinted>2019-10-11T10:18:01Z</cp:lastPrinted>
  <dcterms:created xsi:type="dcterms:W3CDTF">2002-10-23T10:13:34Z</dcterms:created>
  <dcterms:modified xsi:type="dcterms:W3CDTF">2020-05-20T23:41:43Z</dcterms:modified>
</cp:coreProperties>
</file>